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<sst xmlns="http://schemas.openxmlformats.org/spreadsheetml/2006/main" count="130" uniqueCount="124">
  <si>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</si>
  <si>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</si>
  <si>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</si>
  <si>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</si>
  <si>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</si>
  <si>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</si>
  <si>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</si>
  <si>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</si>
  <si>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</si>
  <si>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</si>
  <si>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</si>
  <si>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</si>
  <si>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</si>
  <si>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</si>
  <si>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</si>
  <si>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</si>
  <si>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</si>
  <si>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</si>
  <si>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</si>
  <si>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</si>
  <si>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</si>
  <si>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</si>
  <si>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</si>
  <si>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</si>
  <si>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</si>
  <si>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</si>
  <si>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</si>
  <si>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</si>
  <si>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</si>
  <si>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</si>
  <si>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</si>
  <si>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</si>
  <si>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</si>
  <si>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</si>
  <si>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</si>
  <si>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</si>
  <si>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</si>
  <si>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</si>
  <si>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</si>
  <si>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</si>
  <si>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</si>
  <si>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</si>
  <si>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</si>
  <si>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</si>
  <si>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</si>
  <si>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</si>
  <si>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</si>
  <si>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</si>
  <si>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</si>
  <si>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</si>
  <si>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</si>
  <si>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</si>
  <si>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</si>
  <si>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</si>
  <si>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</si>
  <si>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</si>
  <si>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</si>
  <si>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</si>
  <si>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</si>
  <si>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</si>
  <si>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</si>
  <si>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</si>
  <si>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</si>
  <si>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</si>
  <si>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</si>
  <si>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</si>
  <si>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</si>
  <si>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</si>
  <si>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</si>
  <si>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</si>
  <si>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</si>
  <si>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</si>
  <si>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</si>
  <si>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</si>
  <si>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</si>
  <si>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</si>
  <si>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</si>
  <si>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</si>
  <si>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</si>
  <si>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</si>
  <si>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</si>
  <si>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</si>
  <si>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</si>
  <si>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</si>
  <si>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</si>
  <si>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</si>
  <si>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</si>
  <si>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</si>
  <si>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</si>
  <si>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</si>
  <si>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</si>
  <si>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</si>
  <si>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</si>
  <si>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</si>
  <si>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</si>
  <si>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</si>
  <si>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</si>
  <si>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</si>
  <si>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</si>
  <si>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</si>
  <si>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</si>
  <si>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</si>
  <si>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</si>
  <si>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</si>
  <si>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</si>
  <si>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</si>
  <si>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</si>
  <si>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</si>
  <si>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</si>
  <si>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</si>
  <si>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</si>
  <si>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</si>
  <si>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</si>
  <si>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</si>
  <si>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</si>
  <si>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</si>
  <si>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</si>
  <si>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</si>
  <si>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</si>
  <si>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</si>
  <si>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</si>
  <si>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</si>
  <si>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</si>
  <si>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17.09.19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</si>
</sst>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8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46" borderId="17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123</v>
      </c>
      <c r="I7" s="14" t="s">
        <v>38</v>
      </c>
      <c r="J7" s="120" t="s">
        <v>2</v>
      </c>
      <c r="K7" s="114" t="s">
        <v>112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21"/>
      <c r="K8" s="115"/>
      <c r="M8" s="125" t="s">
        <v>113</v>
      </c>
      <c r="N8" s="120" t="s">
        <v>22</v>
      </c>
      <c r="O8" s="114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5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150179030.17000002</v>
      </c>
      <c r="I11" s="8"/>
      <c r="J11" s="38">
        <f aca="true" t="shared" si="0" ref="J11:J19">H11/D11*100</f>
        <v>77.14568300499405</v>
      </c>
      <c r="K11" s="38">
        <f>(H11/(N11+O11+P11+Q11+R11+O28+P28+Q28+R28+S11+S28+T11+T28+U11+U28+V11+V28))*100</f>
        <v>92.20542562661235</v>
      </c>
      <c r="L11" s="73"/>
      <c r="M11" s="46">
        <f>N11+O11+P11+Q11+R11+S11+T11+U11+V11-H12</f>
        <v>6432642.319999993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132586457.28</v>
      </c>
      <c r="I12" s="37"/>
      <c r="J12" s="51">
        <f t="shared" si="0"/>
        <v>87.55413806312113</v>
      </c>
      <c r="K12" s="66">
        <f>(H12/(N11+O11+P11+Q11+R11+S11+T11+U11+V11))*100</f>
        <v>95.37283557546506</v>
      </c>
      <c r="L12" s="73"/>
      <c r="M12" s="42">
        <f>(N12+O12+P12+Q12+R12+S12+T12+U12+V12)-(H13+H16+H17+H18+H19)</f>
        <v>1655072.2100000083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5">
        <f>((H13+H16+H17+H18+H19)/(N12+O12+P12+Q12+R12+S12+T12+U12+V12))*100</f>
        <v>97.60320300926092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</f>
        <v>5642220.869999999</v>
      </c>
      <c r="I16" s="17"/>
      <c r="J16" s="17">
        <f t="shared" si="0"/>
        <v>89.55906142857143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65188029.489999995</v>
      </c>
      <c r="I20" s="33"/>
      <c r="J20" s="33">
        <f>H20/D20*100</f>
        <v>80.35981404563516</v>
      </c>
      <c r="K20" s="105">
        <f>(H20/(N20+O20+P20+Q20+R20+S20+T20+U20+V20))*100</f>
        <v>93.17154410551208</v>
      </c>
      <c r="L20" s="73"/>
      <c r="M20" s="42">
        <f>(N20+O20+P20+Q20+R20+S20+T20+U20+V20)-(H20)</f>
        <v>4777570.110000014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</f>
        <v>25144485.15</v>
      </c>
      <c r="I21" s="21"/>
      <c r="J21" s="21">
        <f aca="true" t="shared" si="5" ref="J21:J27">H21/D21*100</f>
        <v>76.7344557031185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</f>
        <v>790548.5900000001</v>
      </c>
      <c r="I22" s="21"/>
      <c r="J22" s="21">
        <f t="shared" si="5"/>
        <v>52.70313392706548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</f>
        <v>1885408.3399999999</v>
      </c>
      <c r="I23" s="21"/>
      <c r="J23" s="21">
        <f t="shared" si="5"/>
        <v>72.51564960334646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</f>
        <v>1701995.5099999998</v>
      </c>
      <c r="I24" s="21"/>
      <c r="J24" s="21">
        <f t="shared" si="5"/>
        <v>94.55530611111111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</f>
        <v>2772050.58</v>
      </c>
      <c r="I25" s="21"/>
      <c r="J25" s="21">
        <f t="shared" si="5"/>
        <v>63.00104931651245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</f>
        <v>32063855.450000003</v>
      </c>
      <c r="I27" s="21"/>
      <c r="J27" s="21">
        <f t="shared" si="5"/>
        <v>87.76322183894443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17592572.89</v>
      </c>
      <c r="I28" s="51"/>
      <c r="J28" s="51">
        <f>H28/D28*100</f>
        <v>40.689917988560545</v>
      </c>
      <c r="K28" s="99">
        <f>(H28/(N28+O28+P28+Q28+R28+S28+T28+U28+V28))*100</f>
        <v>73.7470309062195</v>
      </c>
      <c r="L28" s="73"/>
      <c r="M28" s="47">
        <f>(N28+O28+P28+Q28+R28+S28+T28+U28+V28)-H28</f>
        <v>6262723.619999997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4800908.0600000005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927500</v>
      </c>
      <c r="N29" s="41"/>
      <c r="O29" s="41"/>
      <c r="P29" s="41"/>
      <c r="Q29" s="41"/>
      <c r="R29" s="41"/>
      <c r="S29" s="41"/>
      <c r="T29" s="41"/>
      <c r="U29" s="41"/>
      <c r="V29" s="97">
        <f>927500</f>
        <v>927500</v>
      </c>
      <c r="W29" s="97">
        <f>100000</f>
        <v>100000</v>
      </c>
      <c r="X29" s="97">
        <f>1259250</f>
        <v>1259250</v>
      </c>
      <c r="Y29" s="97">
        <f>1368250</f>
        <v>1368250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9.68421052631579</v>
      </c>
      <c r="L31" s="73"/>
      <c r="M31" s="42">
        <f t="shared" si="9"/>
        <v>429000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</f>
        <v>175000</v>
      </c>
      <c r="W31" s="97">
        <f>150000</f>
        <v>150000</v>
      </c>
      <c r="X31" s="97"/>
      <c r="Y31" s="97">
        <f>95000</f>
        <v>95000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</f>
        <v>649000</v>
      </c>
      <c r="I42" s="53"/>
      <c r="J42" s="17">
        <f t="shared" si="13"/>
        <v>46.35714285714286</v>
      </c>
      <c r="K42" s="48">
        <f t="shared" si="11"/>
        <v>100</v>
      </c>
      <c r="L42" s="73"/>
      <c r="M42" s="42">
        <f t="shared" si="9"/>
        <v>0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100</v>
      </c>
      <c r="L48" s="73"/>
      <c r="M48" s="42">
        <f t="shared" si="9"/>
        <v>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/>
      <c r="W48" s="83">
        <f>147800</f>
        <v>147800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83.7162291060632</v>
      </c>
      <c r="L63" s="73"/>
      <c r="M63" s="42">
        <f t="shared" si="9"/>
        <v>194497.31000000006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</f>
        <v>194424.26</v>
      </c>
      <c r="W63" s="97">
        <f>200000-200000</f>
        <v>0</v>
      </c>
      <c r="X63" s="97">
        <f>274996.74</f>
        <v>274996.74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22" t="s">
        <v>36</v>
      </c>
      <c r="B85" s="123"/>
      <c r="C85" s="123"/>
      <c r="D85" s="123"/>
      <c r="E85" s="123"/>
      <c r="F85" s="123"/>
      <c r="G85" s="124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98.10883944860149</v>
      </c>
      <c r="L95" s="73"/>
      <c r="M95" s="42">
        <f t="shared" si="20"/>
        <v>387699.26000000164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/>
      <c r="W95" s="87">
        <f>9377191.27-9000000</f>
        <v>377191.26999999955</v>
      </c>
      <c r="X95" s="87">
        <f>6433600-1000000</f>
        <v>5433600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85.56804402670672</v>
      </c>
      <c r="L105" s="73"/>
      <c r="M105" s="42">
        <f t="shared" si="20"/>
        <v>1048566.75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</f>
        <v>2700000</v>
      </c>
      <c r="W105" s="87">
        <f>1934410+5000000-1200000</f>
        <v>5734410</v>
      </c>
      <c r="X105" s="87">
        <v>6200000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15.925256739756435</v>
      </c>
      <c r="L108" s="73"/>
      <c r="M108" s="42">
        <f t="shared" si="20"/>
        <v>15838000.850000001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</f>
        <v>7400000</v>
      </c>
      <c r="W108" s="98">
        <f>7996999.15+500000+2400000</f>
        <v>10896999.15</v>
      </c>
      <c r="X108" s="98">
        <f>3005000+60000-400000+1000000</f>
        <v>3665000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226115597.64000002</v>
      </c>
      <c r="I121" s="8"/>
      <c r="J121" s="8">
        <f>H121/D121*100</f>
        <v>54.2603242827248</v>
      </c>
      <c r="K121" s="99">
        <f t="shared" si="21"/>
        <v>82.46010610121596</v>
      </c>
      <c r="L121" s="73"/>
      <c r="M121" s="47">
        <f t="shared" si="20"/>
        <v>48096513.31999996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2019-09-17T13:27:06Z</dcterms:modified>
  <cp:category/>
  <cp:version/>
  <cp:contentType/>
  <cp:contentStatus/>
</cp:coreProperties>
</file>